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ropbox\CDFA Training Center\Trainings\Executive Compensation\Handouts\"/>
    </mc:Choice>
  </mc:AlternateContent>
  <bookViews>
    <workbookView xWindow="360" yWindow="72" windowWidth="36432" windowHeight="7992"/>
  </bookViews>
  <sheets>
    <sheet name="OptionsRSU" sheetId="2" r:id="rId1"/>
    <sheet name="RSU w tax wh" sheetId="1" r:id="rId2"/>
  </sheets>
  <calcPr calcId="152511"/>
</workbook>
</file>

<file path=xl/calcChain.xml><?xml version="1.0" encoding="utf-8"?>
<calcChain xmlns="http://schemas.openxmlformats.org/spreadsheetml/2006/main">
  <c r="H32" i="2" l="1"/>
  <c r="J32" i="2" s="1"/>
  <c r="F32" i="2"/>
  <c r="M32" i="2" s="1"/>
  <c r="P32" i="2" s="1"/>
  <c r="Q32" i="2" s="1"/>
  <c r="J31" i="2"/>
  <c r="H31" i="2"/>
  <c r="F31" i="2"/>
  <c r="M31" i="2" s="1"/>
  <c r="P31" i="2" s="1"/>
  <c r="Q31" i="2" s="1"/>
  <c r="J30" i="2"/>
  <c r="H30" i="2"/>
  <c r="F30" i="2"/>
  <c r="M30" i="2" s="1"/>
  <c r="P30" i="2" s="1"/>
  <c r="Q30" i="2" s="1"/>
  <c r="J29" i="2"/>
  <c r="H29" i="2"/>
  <c r="F29" i="2"/>
  <c r="M29" i="2" s="1"/>
  <c r="P29" i="2" s="1"/>
  <c r="Q29" i="2" s="1"/>
  <c r="J27" i="2"/>
  <c r="H27" i="2"/>
  <c r="F27" i="2"/>
  <c r="M27" i="2" s="1"/>
  <c r="P27" i="2" s="1"/>
  <c r="Q27" i="2" s="1"/>
  <c r="J26" i="2"/>
  <c r="H26" i="2"/>
  <c r="F26" i="2"/>
  <c r="M26" i="2" s="1"/>
  <c r="P26" i="2" s="1"/>
  <c r="Q26" i="2" s="1"/>
  <c r="J25" i="2"/>
  <c r="H25" i="2"/>
  <c r="F25" i="2"/>
  <c r="M25" i="2" s="1"/>
  <c r="P25" i="2" s="1"/>
  <c r="Q25" i="2" s="1"/>
  <c r="J23" i="2"/>
  <c r="H23" i="2"/>
  <c r="F23" i="2"/>
  <c r="M23" i="2" s="1"/>
  <c r="P23" i="2" s="1"/>
  <c r="Q23" i="2" s="1"/>
  <c r="J22" i="2"/>
  <c r="H22" i="2"/>
  <c r="F22" i="2"/>
  <c r="M22" i="2" s="1"/>
  <c r="P22" i="2" s="1"/>
  <c r="Q22" i="2" s="1"/>
  <c r="J20" i="2"/>
  <c r="H20" i="2"/>
  <c r="F20" i="2"/>
  <c r="M20" i="2" s="1"/>
  <c r="P20" i="2" s="1"/>
  <c r="J11" i="2"/>
  <c r="H11" i="2"/>
  <c r="F11" i="2"/>
  <c r="M11" i="2" s="1"/>
  <c r="P11" i="2" s="1"/>
  <c r="Q11" i="2" s="1"/>
  <c r="J10" i="2"/>
  <c r="H10" i="2"/>
  <c r="F10" i="2"/>
  <c r="M10" i="2" s="1"/>
  <c r="P10" i="2" s="1"/>
  <c r="Q10" i="2" s="1"/>
  <c r="J8" i="2"/>
  <c r="H8" i="2"/>
  <c r="F8" i="2"/>
  <c r="M8" i="2" s="1"/>
  <c r="P8" i="2" s="1"/>
  <c r="Q8" i="2" l="1"/>
  <c r="Q14" i="2" s="1"/>
  <c r="P14" i="2"/>
  <c r="Q20" i="2"/>
  <c r="Q34" i="2" s="1"/>
  <c r="P34" i="2"/>
  <c r="Q38" i="2" l="1"/>
  <c r="U8" i="1" l="1"/>
  <c r="U12" i="1"/>
  <c r="L11" i="1"/>
  <c r="D16" i="1"/>
  <c r="Q16" i="1" s="1"/>
  <c r="D15" i="1"/>
  <c r="Q15" i="1" s="1"/>
  <c r="D14" i="1"/>
  <c r="Q14" i="1" s="1"/>
  <c r="D13" i="1"/>
  <c r="Q13" i="1" s="1"/>
  <c r="D11" i="1"/>
  <c r="Q11" i="1" s="1"/>
  <c r="D10" i="1"/>
  <c r="Q10" i="1" s="1"/>
  <c r="D9" i="1"/>
  <c r="Q9" i="1" s="1"/>
  <c r="D7" i="1"/>
  <c r="Q7" i="1" s="1"/>
  <c r="D6" i="1"/>
  <c r="Q6" i="1" s="1"/>
  <c r="D4" i="1"/>
  <c r="Q4" i="1" s="1"/>
  <c r="J16" i="1"/>
  <c r="L16" i="1" s="1"/>
  <c r="J15" i="1"/>
  <c r="L15" i="1" s="1"/>
  <c r="J14" i="1"/>
  <c r="L14" i="1" s="1"/>
  <c r="J13" i="1"/>
  <c r="L13" i="1" s="1"/>
  <c r="J10" i="1"/>
  <c r="L10" i="1" s="1"/>
  <c r="J11" i="1"/>
  <c r="J9" i="1"/>
  <c r="L9" i="1" s="1"/>
  <c r="J7" i="1"/>
  <c r="L7" i="1" s="1"/>
  <c r="J6" i="1"/>
  <c r="L6" i="1" s="1"/>
  <c r="H14" i="1"/>
  <c r="H15" i="1"/>
  <c r="H16" i="1"/>
  <c r="H13" i="1"/>
  <c r="H11" i="1"/>
  <c r="H10" i="1"/>
  <c r="H9" i="1"/>
  <c r="H7" i="1"/>
  <c r="H6" i="1"/>
  <c r="H4" i="1"/>
  <c r="J4" i="1" l="1"/>
  <c r="L4" i="1" s="1"/>
  <c r="O16" i="1" l="1"/>
  <c r="O15" i="1"/>
  <c r="O14" i="1"/>
  <c r="O13" i="1"/>
  <c r="O11" i="1"/>
  <c r="O10" i="1"/>
  <c r="O9" i="1"/>
  <c r="O7" i="1"/>
  <c r="O6" i="1"/>
  <c r="O4" i="1"/>
  <c r="S11" i="1" l="1"/>
  <c r="U11" i="1" s="1"/>
  <c r="U17" i="1" s="1"/>
  <c r="S6" i="1"/>
  <c r="S9" i="1"/>
  <c r="U9" i="1" s="1"/>
  <c r="S14" i="1"/>
  <c r="U14" i="1" s="1"/>
  <c r="D18" i="1"/>
  <c r="S16" i="1"/>
  <c r="U16" i="1" s="1"/>
  <c r="S4" i="1"/>
  <c r="S10" i="1"/>
  <c r="U10" i="1" s="1"/>
  <c r="S15" i="1"/>
  <c r="U15" i="1" s="1"/>
  <c r="Q18" i="1"/>
  <c r="S7" i="1"/>
  <c r="U7" i="1" s="1"/>
  <c r="S13" i="1"/>
  <c r="U13" i="1" s="1"/>
  <c r="U18" i="1" l="1"/>
  <c r="S18" i="1"/>
</calcChain>
</file>

<file path=xl/sharedStrings.xml><?xml version="1.0" encoding="utf-8"?>
<sst xmlns="http://schemas.openxmlformats.org/spreadsheetml/2006/main" count="146" uniqueCount="56">
  <si>
    <t xml:space="preserve"> </t>
  </si>
  <si>
    <t xml:space="preserve">GRANT </t>
  </si>
  <si>
    <t>Grant Date (GD)</t>
  </si>
  <si>
    <t>Date of Separation (DS)</t>
  </si>
  <si>
    <t>GD/DS MO DIFF</t>
  </si>
  <si>
    <t>GD/SV MO DIFF</t>
  </si>
  <si>
    <t>Harrison fraction</t>
  </si>
  <si>
    <t>CP%</t>
  </si>
  <si>
    <t>x</t>
  </si>
  <si>
    <t xml:space="preserve"> = </t>
  </si>
  <si>
    <t>TOTAL</t>
  </si>
  <si>
    <t>02.24.16 Option Marital Property Calculations</t>
  </si>
  <si>
    <t>01/16/2013</t>
  </si>
  <si>
    <t>03/18/2015</t>
  </si>
  <si>
    <t>03/26/2014</t>
  </si>
  <si>
    <t>Shares</t>
  </si>
  <si>
    <t>Shares after 25% tax</t>
  </si>
  <si>
    <t>Option Vest (SV)</t>
  </si>
  <si>
    <t xml:space="preserve"> 40/48</t>
  </si>
  <si>
    <t>28/36</t>
  </si>
  <si>
    <t xml:space="preserve"> 28/48</t>
  </si>
  <si>
    <t>14/24</t>
  </si>
  <si>
    <t>14/36</t>
  </si>
  <si>
    <t>14/48</t>
  </si>
  <si>
    <t>2/12</t>
  </si>
  <si>
    <t>2/24</t>
  </si>
  <si>
    <t>2/26</t>
  </si>
  <si>
    <t>2/48</t>
  </si>
  <si>
    <t>MP shares</t>
  </si>
  <si>
    <t>Value</t>
  </si>
  <si>
    <t>Grant Price</t>
  </si>
  <si>
    <t>Current Mkt</t>
  </si>
  <si>
    <t>Nelson/Hugg</t>
  </si>
  <si>
    <t>Exhibit A</t>
  </si>
  <si>
    <t>12/31/2015 Marital Property Calculations</t>
  </si>
  <si>
    <t>Performance Shares</t>
  </si>
  <si>
    <t>Awarded for performance in subsequent 3 years.</t>
  </si>
  <si>
    <t>Released annually based on performance but not guaranteed.</t>
  </si>
  <si>
    <t>Vesting Date (VD)</t>
  </si>
  <si>
    <t>39/34</t>
  </si>
  <si>
    <t>27/35</t>
  </si>
  <si>
    <t>15/35</t>
  </si>
  <si>
    <t>RSUs - 4 year vesting, 25% per year</t>
  </si>
  <si>
    <t>Awarded for past performance</t>
  </si>
  <si>
    <t>Released 25% Annually</t>
  </si>
  <si>
    <t>51/48</t>
  </si>
  <si>
    <t>39/36</t>
  </si>
  <si>
    <t>39/48</t>
  </si>
  <si>
    <t>27/24</t>
  </si>
  <si>
    <t>27/36</t>
  </si>
  <si>
    <t>27/48</t>
  </si>
  <si>
    <t>15/12</t>
  </si>
  <si>
    <t>15/24</t>
  </si>
  <si>
    <t>15/36</t>
  </si>
  <si>
    <t>15/48</t>
  </si>
  <si>
    <t>Harrison method: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</si>
</sst>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9" fontId="0" fillId="2" borderId="2" xfId="2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9" fontId="0" fillId="0" borderId="0" xfId="2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35</xdr:row>
      <xdr:rowOff>57150</xdr:rowOff>
    </xdr:from>
    <xdr:to>
      <xdr:col>5</xdr:col>
      <xdr:colOff>334773</xdr:colOff>
      <xdr:row>38</xdr:row>
      <xdr:rowOff>104708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3890" y="6442710"/>
          <a:ext cx="4140963" cy="550478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20</xdr:row>
      <xdr:rowOff>57150</xdr:rowOff>
    </xdr:from>
    <xdr:to>
      <xdr:col>7</xdr:col>
      <xdr:colOff>235713</xdr:colOff>
      <xdr:row>23</xdr:row>
      <xdr:rowOff>104708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3400425"/>
          <a:ext cx="4057143" cy="533333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sqref="A1:XFD1048576"/>
    </sheetView>
  </sheetViews>
  <sheetFormatPr defaultColWidth="9.109375" defaultRowHeight="13.2" x14ac:dyDescent="0.25"/>
  <cols>
    <col min="1" max="1" width="9.109375" style="9" customWidth="1"/>
    <col min="2" max="2" width="8" style="9" customWidth="1"/>
    <col min="3" max="3" width="2.5546875" style="9" customWidth="1"/>
    <col min="4" max="4" width="23.109375" style="9" customWidth="1"/>
    <col min="5" max="5" width="23.44140625" style="9" customWidth="1"/>
    <col min="6" max="6" width="16.21875" style="9" customWidth="1"/>
    <col min="7" max="7" width="3.33203125" style="9" customWidth="1"/>
    <col min="8" max="8" width="17.33203125" style="9" customWidth="1"/>
    <col min="9" max="9" width="15.6640625" style="9" customWidth="1"/>
    <col min="10" max="10" width="15.33203125" style="9" customWidth="1"/>
    <col min="11" max="11" width="2.88671875" style="9" customWidth="1"/>
    <col min="12" max="12" width="10.109375" style="9" customWidth="1"/>
    <col min="13" max="13" width="6.5546875" style="9" customWidth="1"/>
    <col min="14" max="14" width="2.44140625" style="9" customWidth="1"/>
    <col min="15" max="15" width="2.109375" style="9" customWidth="1"/>
    <col min="16" max="16" width="12.88671875" style="9" customWidth="1"/>
    <col min="17" max="18" width="15.21875" style="26" customWidth="1"/>
    <col min="19" max="16384" width="9.109375" style="9"/>
  </cols>
  <sheetData>
    <row r="1" spans="1:18" ht="17.399999999999999" x14ac:dyDescent="0.25">
      <c r="A1" s="10" t="s">
        <v>33</v>
      </c>
    </row>
    <row r="2" spans="1:18" ht="17.399999999999999" x14ac:dyDescent="0.25">
      <c r="A2" s="10" t="s">
        <v>34</v>
      </c>
      <c r="Q2" s="26">
        <v>71.42</v>
      </c>
    </row>
    <row r="3" spans="1:18" x14ac:dyDescent="0.25">
      <c r="D3" s="11" t="s">
        <v>0</v>
      </c>
      <c r="E3" s="11" t="s">
        <v>0</v>
      </c>
      <c r="F3" s="11"/>
      <c r="G3" s="11"/>
      <c r="H3" s="11" t="s">
        <v>0</v>
      </c>
      <c r="I3" s="11" t="s">
        <v>0</v>
      </c>
    </row>
    <row r="4" spans="1:18" x14ac:dyDescent="0.25">
      <c r="A4" s="43" t="s">
        <v>35</v>
      </c>
      <c r="B4" s="43"/>
      <c r="D4" s="11"/>
      <c r="E4" s="11"/>
      <c r="F4" s="11"/>
      <c r="G4" s="11"/>
      <c r="H4" s="11"/>
      <c r="I4" s="11"/>
    </row>
    <row r="5" spans="1:18" x14ac:dyDescent="0.25">
      <c r="A5" s="43"/>
      <c r="B5" s="43" t="s">
        <v>36</v>
      </c>
      <c r="D5" s="11"/>
      <c r="E5" s="11"/>
      <c r="F5" s="11"/>
      <c r="G5" s="11"/>
      <c r="H5" s="11"/>
      <c r="I5" s="11"/>
    </row>
    <row r="6" spans="1:18" x14ac:dyDescent="0.25">
      <c r="A6" s="43"/>
      <c r="B6" s="43" t="s">
        <v>37</v>
      </c>
      <c r="D6" s="11"/>
      <c r="E6" s="11"/>
      <c r="F6" s="11"/>
      <c r="G6" s="11"/>
      <c r="H6" s="11"/>
      <c r="I6" s="11"/>
    </row>
    <row r="7" spans="1:18" s="11" customFormat="1" ht="26.4" x14ac:dyDescent="0.25">
      <c r="A7" s="11" t="s">
        <v>1</v>
      </c>
      <c r="B7" s="11" t="s">
        <v>15</v>
      </c>
      <c r="D7" s="11" t="s">
        <v>2</v>
      </c>
      <c r="E7" s="11" t="s">
        <v>3</v>
      </c>
      <c r="F7" s="11" t="s">
        <v>4</v>
      </c>
      <c r="H7" s="20" t="s">
        <v>2</v>
      </c>
      <c r="I7" s="20" t="s">
        <v>38</v>
      </c>
      <c r="J7" s="11" t="s">
        <v>5</v>
      </c>
      <c r="L7" s="12" t="s">
        <v>6</v>
      </c>
      <c r="M7" s="11" t="s">
        <v>7</v>
      </c>
      <c r="O7" s="12"/>
      <c r="P7" s="11" t="s">
        <v>28</v>
      </c>
      <c r="Q7" s="41" t="s">
        <v>29</v>
      </c>
      <c r="R7" s="41"/>
    </row>
    <row r="8" spans="1:18" x14ac:dyDescent="0.25">
      <c r="A8" s="44"/>
      <c r="B8" s="45">
        <v>500</v>
      </c>
      <c r="C8" s="46"/>
      <c r="D8" s="47">
        <v>41324</v>
      </c>
      <c r="E8" s="48">
        <v>42521</v>
      </c>
      <c r="F8" s="49">
        <f>(YEAR(E8)-YEAR(D8))*12+MONTH(E8)-MONTH(D8)</f>
        <v>39</v>
      </c>
      <c r="G8" s="50"/>
      <c r="H8" s="47">
        <f>D8</f>
        <v>41324</v>
      </c>
      <c r="I8" s="48">
        <v>42369</v>
      </c>
      <c r="J8" s="49">
        <f>(YEAR(I8)-YEAR(H8))*12+MONTH(I8)-MONTH(H8)</f>
        <v>34</v>
      </c>
      <c r="K8" s="50"/>
      <c r="L8" s="51" t="s">
        <v>39</v>
      </c>
      <c r="M8" s="52">
        <f>IF(F8/J8&lt;1,F8/J8,1)</f>
        <v>1</v>
      </c>
      <c r="N8" s="53" t="s">
        <v>8</v>
      </c>
      <c r="O8" s="53" t="s">
        <v>9</v>
      </c>
      <c r="P8" s="54">
        <f>B8*M8</f>
        <v>500</v>
      </c>
      <c r="Q8" s="26">
        <f>P8*$Q$2</f>
        <v>35710</v>
      </c>
    </row>
    <row r="9" spans="1:18" x14ac:dyDescent="0.25">
      <c r="A9" s="44"/>
      <c r="B9" s="46"/>
      <c r="C9" s="46"/>
      <c r="D9" s="55"/>
      <c r="E9" s="55"/>
      <c r="F9" s="46"/>
      <c r="G9" s="46"/>
      <c r="H9" s="55"/>
      <c r="I9" s="55"/>
      <c r="J9" s="46"/>
      <c r="K9" s="46"/>
      <c r="L9" s="46"/>
      <c r="M9" s="56"/>
      <c r="N9" s="46"/>
      <c r="O9" s="46"/>
      <c r="P9" s="44"/>
    </row>
    <row r="10" spans="1:18" x14ac:dyDescent="0.25">
      <c r="A10" s="44"/>
      <c r="B10" s="45">
        <v>502</v>
      </c>
      <c r="C10" s="46"/>
      <c r="D10" s="47">
        <v>41688</v>
      </c>
      <c r="E10" s="48">
        <v>42521</v>
      </c>
      <c r="F10" s="49">
        <f>(YEAR(E10)-YEAR(D10))*12+MONTH(E10)-MONTH(D10)</f>
        <v>27</v>
      </c>
      <c r="G10" s="50"/>
      <c r="H10" s="47">
        <f>D10</f>
        <v>41688</v>
      </c>
      <c r="I10" s="48">
        <v>42736</v>
      </c>
      <c r="J10" s="49">
        <f t="shared" ref="J10:J11" si="0">(YEAR(I10)-YEAR(H10))*12+MONTH(I10)-MONTH(H10)</f>
        <v>35</v>
      </c>
      <c r="K10" s="46"/>
      <c r="L10" s="51" t="s">
        <v>40</v>
      </c>
      <c r="M10" s="52">
        <f t="shared" ref="M10:M11" si="1">IF(F10/J10&lt;1,F10/J10,1)</f>
        <v>0.77142857142857146</v>
      </c>
      <c r="N10" s="53" t="s">
        <v>8</v>
      </c>
      <c r="O10" s="53" t="s">
        <v>9</v>
      </c>
      <c r="P10" s="54">
        <f t="shared" ref="P10:P11" si="2">B10*M10</f>
        <v>387.25714285714287</v>
      </c>
      <c r="Q10" s="26">
        <f>P10*$Q$2</f>
        <v>27657.905142857144</v>
      </c>
    </row>
    <row r="11" spans="1:18" x14ac:dyDescent="0.25">
      <c r="A11" s="1"/>
      <c r="B11" s="13">
        <v>414</v>
      </c>
      <c r="D11" s="17">
        <v>42052</v>
      </c>
      <c r="E11" s="48">
        <v>42521</v>
      </c>
      <c r="F11" s="8">
        <f>(YEAR(E11)-YEAR(D11))*12+MONTH(E11)-MONTH(D11)</f>
        <v>15</v>
      </c>
      <c r="G11" s="14"/>
      <c r="H11" s="47">
        <f>D11</f>
        <v>42052</v>
      </c>
      <c r="I11" s="18">
        <v>43101</v>
      </c>
      <c r="J11" s="8">
        <f t="shared" si="0"/>
        <v>35</v>
      </c>
      <c r="L11" s="24" t="s">
        <v>41</v>
      </c>
      <c r="M11" s="52">
        <f t="shared" si="1"/>
        <v>0.42857142857142855</v>
      </c>
      <c r="N11" s="15" t="s">
        <v>8</v>
      </c>
      <c r="O11" s="15" t="s">
        <v>9</v>
      </c>
      <c r="P11" s="54">
        <f t="shared" si="2"/>
        <v>177.42857142857142</v>
      </c>
      <c r="Q11" s="26">
        <f>P11*$Q$2</f>
        <v>12671.948571428571</v>
      </c>
    </row>
    <row r="12" spans="1:18" x14ac:dyDescent="0.25">
      <c r="A12" s="1"/>
      <c r="D12" s="7"/>
      <c r="E12" s="19" t="s">
        <v>0</v>
      </c>
      <c r="F12" s="14"/>
      <c r="G12" s="14"/>
      <c r="H12" s="7"/>
      <c r="I12" s="7"/>
      <c r="M12" s="23"/>
      <c r="P12" s="1"/>
    </row>
    <row r="13" spans="1:18" ht="13.8" thickBot="1" x14ac:dyDescent="0.3">
      <c r="E13" s="7"/>
    </row>
    <row r="14" spans="1:18" s="11" customFormat="1" ht="13.8" thickBot="1" x14ac:dyDescent="0.3">
      <c r="A14" s="11" t="s">
        <v>10</v>
      </c>
      <c r="M14" s="11" t="s">
        <v>10</v>
      </c>
      <c r="P14" s="6">
        <f>SUM(P8:P12)</f>
        <v>1064.6857142857143</v>
      </c>
      <c r="Q14" s="42">
        <f>SUM(Q8:Q11)</f>
        <v>76039.853714285709</v>
      </c>
      <c r="R14" s="42"/>
    </row>
    <row r="15" spans="1:18" x14ac:dyDescent="0.25">
      <c r="M15" s="11"/>
      <c r="N15" s="11"/>
    </row>
    <row r="16" spans="1:18" x14ac:dyDescent="0.25">
      <c r="A16" s="43" t="s">
        <v>42</v>
      </c>
      <c r="B16" s="43"/>
      <c r="D16" s="11"/>
      <c r="E16" s="11"/>
      <c r="F16" s="11"/>
      <c r="G16" s="11"/>
      <c r="H16" s="11"/>
      <c r="I16" s="11"/>
    </row>
    <row r="17" spans="1:18" x14ac:dyDescent="0.25">
      <c r="A17" s="43"/>
      <c r="B17" s="43" t="s">
        <v>43</v>
      </c>
      <c r="D17" s="11"/>
      <c r="E17" s="11"/>
      <c r="F17" s="11"/>
      <c r="G17" s="11"/>
      <c r="H17" s="11"/>
      <c r="I17" s="11"/>
    </row>
    <row r="18" spans="1:18" x14ac:dyDescent="0.25">
      <c r="A18" s="43"/>
      <c r="B18" s="43" t="s">
        <v>44</v>
      </c>
      <c r="D18" s="11"/>
      <c r="E18" s="11"/>
      <c r="F18" s="11"/>
      <c r="G18" s="11"/>
      <c r="H18" s="11"/>
      <c r="I18" s="11"/>
    </row>
    <row r="19" spans="1:18" ht="26.4" x14ac:dyDescent="0.25">
      <c r="A19" s="11" t="s">
        <v>1</v>
      </c>
      <c r="B19" s="11" t="s">
        <v>15</v>
      </c>
      <c r="C19" s="11"/>
      <c r="D19" s="11" t="s">
        <v>2</v>
      </c>
      <c r="E19" s="11" t="s">
        <v>3</v>
      </c>
      <c r="F19" s="11" t="s">
        <v>4</v>
      </c>
      <c r="G19" s="11"/>
      <c r="H19" s="20" t="s">
        <v>2</v>
      </c>
      <c r="I19" s="20" t="s">
        <v>38</v>
      </c>
      <c r="J19" s="11" t="s">
        <v>5</v>
      </c>
      <c r="K19" s="11"/>
      <c r="L19" s="12" t="s">
        <v>6</v>
      </c>
      <c r="M19" s="11" t="s">
        <v>7</v>
      </c>
      <c r="N19" s="11"/>
      <c r="O19" s="12"/>
      <c r="P19" s="11" t="s">
        <v>28</v>
      </c>
      <c r="Q19" s="41" t="s">
        <v>29</v>
      </c>
      <c r="R19" s="41"/>
    </row>
    <row r="20" spans="1:18" s="46" customFormat="1" x14ac:dyDescent="0.25">
      <c r="A20" s="44"/>
      <c r="B20" s="45">
        <v>119</v>
      </c>
      <c r="D20" s="47">
        <v>40960</v>
      </c>
      <c r="E20" s="48">
        <v>42521</v>
      </c>
      <c r="F20" s="49">
        <f>(YEAR(E20)-YEAR(D20))*12+MONTH(E20)-MONTH(D20)</f>
        <v>51</v>
      </c>
      <c r="G20" s="50"/>
      <c r="H20" s="47">
        <f>D20</f>
        <v>40960</v>
      </c>
      <c r="I20" s="48">
        <v>42419</v>
      </c>
      <c r="J20" s="49">
        <f>(YEAR(I20)-YEAR(H20))*12+MONTH(I20)-MONTH(H20)</f>
        <v>48</v>
      </c>
      <c r="K20" s="50"/>
      <c r="L20" s="51" t="s">
        <v>45</v>
      </c>
      <c r="M20" s="52">
        <f>IF(F20/J20&lt;1,F20/J20,1)</f>
        <v>1</v>
      </c>
      <c r="N20" s="53" t="s">
        <v>8</v>
      </c>
      <c r="O20" s="53" t="s">
        <v>9</v>
      </c>
      <c r="P20" s="54">
        <f>M20*B20</f>
        <v>119</v>
      </c>
      <c r="Q20" s="26">
        <f>P20*$Q$2</f>
        <v>8498.98</v>
      </c>
      <c r="R20" s="57"/>
    </row>
    <row r="21" spans="1:18" s="46" customFormat="1" x14ac:dyDescent="0.25">
      <c r="A21" s="44"/>
      <c r="D21" s="55"/>
      <c r="E21" s="55"/>
      <c r="H21" s="55"/>
      <c r="I21" s="55"/>
      <c r="M21" s="56"/>
      <c r="P21" s="44"/>
      <c r="Q21" s="57"/>
      <c r="R21" s="57"/>
    </row>
    <row r="22" spans="1:18" s="46" customFormat="1" x14ac:dyDescent="0.25">
      <c r="A22" s="44"/>
      <c r="B22" s="45">
        <v>104</v>
      </c>
      <c r="D22" s="47">
        <v>41324</v>
      </c>
      <c r="E22" s="48">
        <v>42521</v>
      </c>
      <c r="F22" s="49">
        <f>(YEAR(E22)-YEAR(D22))*12+MONTH(E22)-MONTH(D22)</f>
        <v>39</v>
      </c>
      <c r="G22" s="50"/>
      <c r="H22" s="47">
        <f>D22</f>
        <v>41324</v>
      </c>
      <c r="I22" s="48">
        <v>42419</v>
      </c>
      <c r="J22" s="49">
        <f t="shared" ref="J22:J23" si="3">(YEAR(I22)-YEAR(H22))*12+MONTH(I22)-MONTH(H22)</f>
        <v>36</v>
      </c>
      <c r="L22" s="51" t="s">
        <v>46</v>
      </c>
      <c r="M22" s="52">
        <f t="shared" ref="M22:M23" si="4">IF(F22/J22&lt;1,F22/J22,1)</f>
        <v>1</v>
      </c>
      <c r="N22" s="53" t="s">
        <v>8</v>
      </c>
      <c r="O22" s="53" t="s">
        <v>9</v>
      </c>
      <c r="P22" s="54">
        <f t="shared" ref="P22:P23" si="5">M22*B22</f>
        <v>104</v>
      </c>
      <c r="Q22" s="26">
        <f t="shared" ref="Q22:Q23" si="6">P22*$Q$2</f>
        <v>7427.68</v>
      </c>
      <c r="R22" s="57"/>
    </row>
    <row r="23" spans="1:18" x14ac:dyDescent="0.25">
      <c r="A23" s="1"/>
      <c r="B23" s="13">
        <v>104</v>
      </c>
      <c r="D23" s="17">
        <v>41324</v>
      </c>
      <c r="E23" s="48">
        <v>42521</v>
      </c>
      <c r="F23" s="8">
        <f>(YEAR(E23)-YEAR(D23))*12+MONTH(E23)-MONTH(D23)</f>
        <v>39</v>
      </c>
      <c r="G23" s="14"/>
      <c r="H23" s="17">
        <f>D23</f>
        <v>41324</v>
      </c>
      <c r="I23" s="18">
        <v>42783</v>
      </c>
      <c r="J23" s="8">
        <f t="shared" si="3"/>
        <v>48</v>
      </c>
      <c r="L23" s="24" t="s">
        <v>47</v>
      </c>
      <c r="M23" s="52">
        <f t="shared" si="4"/>
        <v>0.8125</v>
      </c>
      <c r="N23" s="15" t="s">
        <v>8</v>
      </c>
      <c r="O23" s="15" t="s">
        <v>9</v>
      </c>
      <c r="P23" s="54">
        <f t="shared" si="5"/>
        <v>84.5</v>
      </c>
      <c r="Q23" s="26">
        <f t="shared" si="6"/>
        <v>6034.99</v>
      </c>
    </row>
    <row r="24" spans="1:18" x14ac:dyDescent="0.25">
      <c r="A24" s="1"/>
      <c r="D24" s="7"/>
      <c r="E24" s="19" t="s">
        <v>0</v>
      </c>
      <c r="F24" s="14"/>
      <c r="G24" s="14"/>
      <c r="H24" s="7"/>
      <c r="I24" s="7"/>
      <c r="M24" s="23"/>
      <c r="P24" s="1"/>
    </row>
    <row r="25" spans="1:18" x14ac:dyDescent="0.25">
      <c r="A25" s="1"/>
      <c r="B25" s="13">
        <v>104</v>
      </c>
      <c r="D25" s="17">
        <v>41688</v>
      </c>
      <c r="E25" s="48">
        <v>42521</v>
      </c>
      <c r="F25" s="8">
        <f>(YEAR(E25)-YEAR(D25))*12+MONTH(E25)-MONTH(D25)</f>
        <v>27</v>
      </c>
      <c r="G25" s="14"/>
      <c r="H25" s="17">
        <f>D25</f>
        <v>41688</v>
      </c>
      <c r="I25" s="18">
        <v>42419</v>
      </c>
      <c r="J25" s="8">
        <f t="shared" ref="J25:J27" si="7">(YEAR(I25)-YEAR(H25))*12+MONTH(I25)-MONTH(H25)</f>
        <v>24</v>
      </c>
      <c r="L25" s="24" t="s">
        <v>48</v>
      </c>
      <c r="M25" s="52">
        <f t="shared" ref="M25:M27" si="8">IF(F25/J25&lt;1,F25/J25,1)</f>
        <v>1</v>
      </c>
      <c r="N25" s="15" t="s">
        <v>8</v>
      </c>
      <c r="O25" s="15" t="s">
        <v>9</v>
      </c>
      <c r="P25" s="54">
        <f t="shared" ref="P25:P27" si="9">M25*B25</f>
        <v>104</v>
      </c>
      <c r="Q25" s="26">
        <f t="shared" ref="Q25:Q32" si="10">P25*$Q$2</f>
        <v>7427.68</v>
      </c>
    </row>
    <row r="26" spans="1:18" x14ac:dyDescent="0.25">
      <c r="A26" s="1"/>
      <c r="B26" s="13">
        <v>104</v>
      </c>
      <c r="D26" s="17">
        <v>41688</v>
      </c>
      <c r="E26" s="48">
        <v>42521</v>
      </c>
      <c r="F26" s="8">
        <f>(YEAR(E26)-YEAR(D26))*12+MONTH(E26)-MONTH(D26)</f>
        <v>27</v>
      </c>
      <c r="G26" s="14"/>
      <c r="H26" s="17">
        <f t="shared" ref="H26:H27" si="11">D26</f>
        <v>41688</v>
      </c>
      <c r="I26" s="18">
        <v>42783</v>
      </c>
      <c r="J26" s="8">
        <f t="shared" si="7"/>
        <v>36</v>
      </c>
      <c r="L26" s="24" t="s">
        <v>49</v>
      </c>
      <c r="M26" s="52">
        <f t="shared" si="8"/>
        <v>0.75</v>
      </c>
      <c r="N26" s="15" t="s">
        <v>8</v>
      </c>
      <c r="O26" s="15" t="s">
        <v>9</v>
      </c>
      <c r="P26" s="54">
        <f t="shared" si="9"/>
        <v>78</v>
      </c>
      <c r="Q26" s="26">
        <f t="shared" si="10"/>
        <v>5570.76</v>
      </c>
    </row>
    <row r="27" spans="1:18" x14ac:dyDescent="0.25">
      <c r="A27" s="1"/>
      <c r="B27" s="13">
        <v>104</v>
      </c>
      <c r="D27" s="17">
        <v>41688</v>
      </c>
      <c r="E27" s="48">
        <v>42521</v>
      </c>
      <c r="F27" s="8">
        <f>(YEAR(E27)-YEAR(D27))*12+MONTH(E27)-MONTH(D27)</f>
        <v>27</v>
      </c>
      <c r="G27" s="14"/>
      <c r="H27" s="17">
        <f t="shared" si="11"/>
        <v>41688</v>
      </c>
      <c r="I27" s="18">
        <v>43151</v>
      </c>
      <c r="J27" s="8">
        <f t="shared" si="7"/>
        <v>48</v>
      </c>
      <c r="L27" s="24" t="s">
        <v>50</v>
      </c>
      <c r="M27" s="52">
        <f t="shared" si="8"/>
        <v>0.5625</v>
      </c>
      <c r="N27" s="15" t="s">
        <v>8</v>
      </c>
      <c r="O27" s="15" t="s">
        <v>9</v>
      </c>
      <c r="P27" s="54">
        <f t="shared" si="9"/>
        <v>58.5</v>
      </c>
      <c r="Q27" s="26">
        <f t="shared" si="10"/>
        <v>4178.07</v>
      </c>
    </row>
    <row r="28" spans="1:18" x14ac:dyDescent="0.25">
      <c r="A28" s="1"/>
      <c r="D28" s="7"/>
      <c r="E28" s="7"/>
      <c r="H28" s="7"/>
      <c r="I28" s="7"/>
      <c r="M28" s="23"/>
      <c r="P28" s="1"/>
    </row>
    <row r="29" spans="1:18" x14ac:dyDescent="0.25">
      <c r="A29" s="1"/>
      <c r="B29" s="13">
        <v>88</v>
      </c>
      <c r="D29" s="17">
        <v>42052</v>
      </c>
      <c r="E29" s="48">
        <v>42521</v>
      </c>
      <c r="F29" s="8">
        <f>(YEAR(E29)-YEAR(D29))*12+MONTH(E29)-MONTH(D29)</f>
        <v>15</v>
      </c>
      <c r="G29" s="14"/>
      <c r="H29" s="17">
        <f t="shared" ref="H29:H32" si="12">D29</f>
        <v>42052</v>
      </c>
      <c r="I29" s="18">
        <v>42419</v>
      </c>
      <c r="J29" s="8">
        <f t="shared" ref="J29:J32" si="13">(YEAR(I29)-YEAR(H29))*12+MONTH(I29)-MONTH(H29)</f>
        <v>12</v>
      </c>
      <c r="L29" s="25" t="s">
        <v>51</v>
      </c>
      <c r="M29" s="52">
        <f t="shared" ref="M29:M32" si="14">IF(F29/J29&lt;1,F29/J29,1)</f>
        <v>1</v>
      </c>
      <c r="N29" s="15" t="s">
        <v>8</v>
      </c>
      <c r="O29" s="15" t="s">
        <v>9</v>
      </c>
      <c r="P29" s="54">
        <f t="shared" ref="P29:P32" si="15">M29*B29</f>
        <v>88</v>
      </c>
      <c r="Q29" s="26">
        <f t="shared" si="10"/>
        <v>6284.96</v>
      </c>
    </row>
    <row r="30" spans="1:18" x14ac:dyDescent="0.25">
      <c r="A30" s="1"/>
      <c r="B30" s="13">
        <v>88</v>
      </c>
      <c r="D30" s="17">
        <v>42052</v>
      </c>
      <c r="E30" s="48">
        <v>42521</v>
      </c>
      <c r="F30" s="8">
        <f t="shared" ref="F30:F32" si="16">(YEAR(E30)-YEAR(D30))*12+MONTH(E30)-MONTH(D30)</f>
        <v>15</v>
      </c>
      <c r="G30" s="14"/>
      <c r="H30" s="17">
        <f t="shared" si="12"/>
        <v>42052</v>
      </c>
      <c r="I30" s="18">
        <v>42783</v>
      </c>
      <c r="J30" s="8">
        <f t="shared" si="13"/>
        <v>24</v>
      </c>
      <c r="L30" s="25" t="s">
        <v>52</v>
      </c>
      <c r="M30" s="52">
        <f t="shared" si="14"/>
        <v>0.625</v>
      </c>
      <c r="N30" s="15" t="s">
        <v>8</v>
      </c>
      <c r="O30" s="15" t="s">
        <v>9</v>
      </c>
      <c r="P30" s="54">
        <f t="shared" si="15"/>
        <v>55</v>
      </c>
      <c r="Q30" s="26">
        <f t="shared" si="10"/>
        <v>3928.1</v>
      </c>
    </row>
    <row r="31" spans="1:18" x14ac:dyDescent="0.25">
      <c r="A31" s="21"/>
      <c r="B31" s="13">
        <v>88</v>
      </c>
      <c r="D31" s="17">
        <v>42052</v>
      </c>
      <c r="E31" s="48">
        <v>42521</v>
      </c>
      <c r="F31" s="8">
        <f t="shared" si="16"/>
        <v>15</v>
      </c>
      <c r="G31" s="14"/>
      <c r="H31" s="17">
        <f t="shared" si="12"/>
        <v>42052</v>
      </c>
      <c r="I31" s="18">
        <v>43151</v>
      </c>
      <c r="J31" s="8">
        <f t="shared" si="13"/>
        <v>36</v>
      </c>
      <c r="L31" s="25" t="s">
        <v>53</v>
      </c>
      <c r="M31" s="52">
        <f t="shared" si="14"/>
        <v>0.41666666666666669</v>
      </c>
      <c r="N31" s="15" t="s">
        <v>8</v>
      </c>
      <c r="O31" s="15" t="s">
        <v>9</v>
      </c>
      <c r="P31" s="54">
        <f t="shared" si="15"/>
        <v>36.666666666666671</v>
      </c>
      <c r="Q31" s="26">
        <f t="shared" si="10"/>
        <v>2618.7333333333336</v>
      </c>
    </row>
    <row r="32" spans="1:18" x14ac:dyDescent="0.25">
      <c r="A32" s="21"/>
      <c r="B32" s="13">
        <v>88</v>
      </c>
      <c r="D32" s="17">
        <v>42052</v>
      </c>
      <c r="E32" s="48">
        <v>42521</v>
      </c>
      <c r="F32" s="8">
        <f t="shared" si="16"/>
        <v>15</v>
      </c>
      <c r="G32" s="14"/>
      <c r="H32" s="17">
        <f t="shared" si="12"/>
        <v>42052</v>
      </c>
      <c r="I32" s="18">
        <v>43516</v>
      </c>
      <c r="J32" s="8">
        <f t="shared" si="13"/>
        <v>48</v>
      </c>
      <c r="L32" s="25" t="s">
        <v>54</v>
      </c>
      <c r="M32" s="52">
        <f t="shared" si="14"/>
        <v>0.3125</v>
      </c>
      <c r="N32" s="15" t="s">
        <v>8</v>
      </c>
      <c r="O32" s="15" t="s">
        <v>9</v>
      </c>
      <c r="P32" s="54">
        <f t="shared" si="15"/>
        <v>27.5</v>
      </c>
      <c r="Q32" s="26">
        <f t="shared" si="10"/>
        <v>1964.05</v>
      </c>
    </row>
    <row r="33" spans="1:18" ht="13.8" thickBot="1" x14ac:dyDescent="0.3">
      <c r="E33" s="7"/>
    </row>
    <row r="34" spans="1:18" ht="13.8" thickBot="1" x14ac:dyDescent="0.3">
      <c r="A34" s="11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 t="s">
        <v>10</v>
      </c>
      <c r="N34" s="11"/>
      <c r="O34" s="11"/>
      <c r="P34" s="6">
        <f>SUM(P20:P32)</f>
        <v>755.16666666666663</v>
      </c>
      <c r="Q34" s="42">
        <f>SUM(Q20:Q32)</f>
        <v>53934.003333333341</v>
      </c>
      <c r="R34" s="42"/>
    </row>
    <row r="35" spans="1:18" x14ac:dyDescent="0.25">
      <c r="B35" s="16" t="s">
        <v>55</v>
      </c>
      <c r="I35" s="26"/>
      <c r="J35" s="26"/>
      <c r="P35" s="26"/>
    </row>
    <row r="36" spans="1:18" x14ac:dyDescent="0.25">
      <c r="I36" s="26"/>
      <c r="J36" s="26"/>
    </row>
    <row r="37" spans="1:18" x14ac:dyDescent="0.25">
      <c r="I37" s="26"/>
      <c r="J37" s="26"/>
      <c r="P37" s="27"/>
    </row>
    <row r="38" spans="1:18" x14ac:dyDescent="0.25">
      <c r="I38" s="26"/>
      <c r="J38" s="26"/>
      <c r="Q38" s="26">
        <f>Q34+Q14</f>
        <v>129973.85704761905</v>
      </c>
    </row>
    <row r="39" spans="1:18" x14ac:dyDescent="0.25">
      <c r="I39" s="26"/>
      <c r="J39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workbookViewId="0">
      <selection activeCell="C21" sqref="C21"/>
    </sheetView>
  </sheetViews>
  <sheetFormatPr defaultColWidth="9.109375" defaultRowHeight="13.2" x14ac:dyDescent="0.25"/>
  <cols>
    <col min="1" max="1" width="3.88671875" style="9" customWidth="1"/>
    <col min="2" max="2" width="9.109375" style="9" customWidth="1"/>
    <col min="3" max="3" width="8" style="9" customWidth="1"/>
    <col min="4" max="4" width="13.33203125" style="9" customWidth="1"/>
    <col min="5" max="5" width="2.5546875" style="9" customWidth="1"/>
    <col min="6" max="6" width="13.21875" style="9" customWidth="1"/>
    <col min="7" max="7" width="20.109375" style="9" customWidth="1"/>
    <col min="8" max="8" width="16.21875" style="9" customWidth="1"/>
    <col min="9" max="9" width="3.33203125" style="9" customWidth="1"/>
    <col min="10" max="10" width="17.33203125" style="9" customWidth="1"/>
    <col min="11" max="11" width="15.6640625" style="9" customWidth="1"/>
    <col min="12" max="12" width="15.33203125" style="9" customWidth="1"/>
    <col min="13" max="13" width="2.88671875" style="9" customWidth="1"/>
    <col min="14" max="14" width="10.109375" style="9" customWidth="1"/>
    <col min="15" max="15" width="6.5546875" style="9" customWidth="1"/>
    <col min="16" max="16" width="2.44140625" style="9" customWidth="1"/>
    <col min="17" max="17" width="12.44140625" style="9" customWidth="1"/>
    <col min="18" max="18" width="2.109375" style="9" customWidth="1"/>
    <col min="19" max="19" width="12.88671875" style="9" customWidth="1"/>
    <col min="20" max="22" width="15.21875" style="26" customWidth="1"/>
    <col min="23" max="16384" width="9.109375" style="9"/>
  </cols>
  <sheetData>
    <row r="1" spans="2:22" ht="17.399999999999999" x14ac:dyDescent="0.25">
      <c r="B1" s="10" t="s">
        <v>11</v>
      </c>
      <c r="T1" s="26" t="s">
        <v>31</v>
      </c>
      <c r="U1" s="26">
        <v>110</v>
      </c>
    </row>
    <row r="2" spans="2:22" ht="6.75" customHeight="1" x14ac:dyDescent="0.25">
      <c r="F2" s="11" t="s">
        <v>0</v>
      </c>
      <c r="G2" s="11" t="s">
        <v>0</v>
      </c>
      <c r="H2" s="11"/>
      <c r="I2" s="11"/>
      <c r="J2" s="11" t="s">
        <v>0</v>
      </c>
      <c r="K2" s="11" t="s">
        <v>0</v>
      </c>
    </row>
    <row r="3" spans="2:22" s="11" customFormat="1" ht="26.4" x14ac:dyDescent="0.25">
      <c r="B3" s="11" t="s">
        <v>1</v>
      </c>
      <c r="C3" s="11" t="s">
        <v>15</v>
      </c>
      <c r="D3" s="12" t="s">
        <v>16</v>
      </c>
      <c r="F3" s="11" t="s">
        <v>2</v>
      </c>
      <c r="G3" s="11" t="s">
        <v>3</v>
      </c>
      <c r="H3" s="11" t="s">
        <v>4</v>
      </c>
      <c r="J3" s="20" t="s">
        <v>2</v>
      </c>
      <c r="K3" s="20" t="s">
        <v>17</v>
      </c>
      <c r="L3" s="11" t="s">
        <v>5</v>
      </c>
      <c r="N3" s="12" t="s">
        <v>6</v>
      </c>
      <c r="O3" s="11" t="s">
        <v>7</v>
      </c>
      <c r="Q3" s="12" t="s">
        <v>16</v>
      </c>
      <c r="R3" s="12"/>
      <c r="S3" s="11" t="s">
        <v>28</v>
      </c>
      <c r="T3" s="41" t="s">
        <v>30</v>
      </c>
      <c r="U3" s="41" t="s">
        <v>29</v>
      </c>
      <c r="V3" s="41"/>
    </row>
    <row r="4" spans="2:22" x14ac:dyDescent="0.25">
      <c r="B4" s="28">
        <v>1000</v>
      </c>
      <c r="C4" s="29">
        <v>250</v>
      </c>
      <c r="D4" s="30">
        <f>C4*0.75</f>
        <v>187.5</v>
      </c>
      <c r="E4" s="31"/>
      <c r="F4" s="32">
        <v>40926</v>
      </c>
      <c r="G4" s="33">
        <v>42155</v>
      </c>
      <c r="H4" s="34">
        <f>(YEAR(G4)-YEAR(F4))*12+MONTH(G4)-MONTH(F4)</f>
        <v>40</v>
      </c>
      <c r="I4" s="35"/>
      <c r="J4" s="32">
        <f>F4</f>
        <v>40926</v>
      </c>
      <c r="K4" s="33">
        <v>42387</v>
      </c>
      <c r="L4" s="34">
        <f>(YEAR(K4)-YEAR(J4))*12+MONTH(K4)-MONTH(J4)</f>
        <v>48</v>
      </c>
      <c r="M4" s="35"/>
      <c r="N4" s="36" t="s">
        <v>18</v>
      </c>
      <c r="O4" s="37">
        <f>H4/L4</f>
        <v>0.83333333333333337</v>
      </c>
      <c r="P4" s="38" t="s">
        <v>8</v>
      </c>
      <c r="Q4" s="39">
        <f>D4</f>
        <v>187.5</v>
      </c>
      <c r="R4" s="38" t="s">
        <v>9</v>
      </c>
      <c r="S4" s="40">
        <f>O4*Q4</f>
        <v>156.25</v>
      </c>
      <c r="T4" s="26">
        <v>36.950000000000003</v>
      </c>
    </row>
    <row r="5" spans="2:22" x14ac:dyDescent="0.25">
      <c r="B5" s="1"/>
      <c r="F5" s="7"/>
      <c r="G5" s="7"/>
      <c r="J5" s="7"/>
      <c r="K5" s="7"/>
      <c r="O5" s="23"/>
      <c r="S5" s="1"/>
    </row>
    <row r="6" spans="2:22" x14ac:dyDescent="0.25">
      <c r="B6" s="28">
        <v>2000</v>
      </c>
      <c r="C6" s="29">
        <v>500</v>
      </c>
      <c r="D6" s="29">
        <f t="shared" ref="D6:D7" si="0">C6*0.75</f>
        <v>375</v>
      </c>
      <c r="E6" s="31"/>
      <c r="F6" s="32" t="s">
        <v>12</v>
      </c>
      <c r="G6" s="33">
        <v>42155</v>
      </c>
      <c r="H6" s="34">
        <f>(YEAR(G6)-YEAR(F6))*12+MONTH(G6)-MONTH(F6)</f>
        <v>28</v>
      </c>
      <c r="I6" s="35"/>
      <c r="J6" s="32" t="str">
        <f>F6</f>
        <v>01/16/2013</v>
      </c>
      <c r="K6" s="33">
        <v>42385</v>
      </c>
      <c r="L6" s="34">
        <f t="shared" ref="L6:L7" si="1">(YEAR(K6)-YEAR(J6))*12+MONTH(K6)-MONTH(J6)</f>
        <v>36</v>
      </c>
      <c r="M6" s="31"/>
      <c r="N6" s="36" t="s">
        <v>19</v>
      </c>
      <c r="O6" s="37">
        <f t="shared" ref="O6:O7" si="2">H6/L6</f>
        <v>0.77777777777777779</v>
      </c>
      <c r="P6" s="38" t="s">
        <v>8</v>
      </c>
      <c r="Q6" s="39">
        <f t="shared" ref="Q6:Q7" si="3">D6</f>
        <v>375</v>
      </c>
      <c r="R6" s="38" t="s">
        <v>9</v>
      </c>
      <c r="S6" s="40">
        <f>O6*Q6</f>
        <v>291.66666666666669</v>
      </c>
      <c r="T6" s="26">
        <v>53.38</v>
      </c>
    </row>
    <row r="7" spans="2:22" x14ac:dyDescent="0.25">
      <c r="B7" s="1"/>
      <c r="C7" s="13">
        <v>500</v>
      </c>
      <c r="D7" s="13">
        <f t="shared" si="0"/>
        <v>375</v>
      </c>
      <c r="F7" s="17" t="s">
        <v>12</v>
      </c>
      <c r="G7" s="18">
        <v>42155</v>
      </c>
      <c r="H7" s="8">
        <f>(YEAR(G7)-YEAR(F7))*12+MONTH(G7)-MONTH(F7)</f>
        <v>28</v>
      </c>
      <c r="I7" s="14"/>
      <c r="J7" s="17" t="str">
        <f>F7</f>
        <v>01/16/2013</v>
      </c>
      <c r="K7" s="18">
        <v>42751</v>
      </c>
      <c r="L7" s="8">
        <f t="shared" si="1"/>
        <v>48</v>
      </c>
      <c r="N7" s="24" t="s">
        <v>20</v>
      </c>
      <c r="O7" s="22">
        <f t="shared" si="2"/>
        <v>0.58333333333333337</v>
      </c>
      <c r="P7" s="15" t="s">
        <v>8</v>
      </c>
      <c r="Q7" s="4">
        <f t="shared" si="3"/>
        <v>375</v>
      </c>
      <c r="R7" s="15" t="s">
        <v>9</v>
      </c>
      <c r="S7" s="5">
        <f>O7*Q7</f>
        <v>218.75</v>
      </c>
      <c r="T7" s="26">
        <v>53.38</v>
      </c>
      <c r="U7" s="26">
        <f>IF(S7*($U$1-T7)&gt;0,S7*($U$1-T7),0)</f>
        <v>12385.625</v>
      </c>
    </row>
    <row r="8" spans="2:22" x14ac:dyDescent="0.25">
      <c r="B8" s="1"/>
      <c r="F8" s="7"/>
      <c r="G8" s="19" t="s">
        <v>0</v>
      </c>
      <c r="H8" s="14"/>
      <c r="I8" s="14"/>
      <c r="J8" s="7"/>
      <c r="K8" s="7"/>
      <c r="O8" s="23"/>
      <c r="S8" s="1"/>
      <c r="U8" s="26">
        <f t="shared" ref="U8:U11" si="4">IF(S8*($U$1-T8)&gt;0,S8*($U$1-T8),0)</f>
        <v>0</v>
      </c>
    </row>
    <row r="9" spans="2:22" x14ac:dyDescent="0.25">
      <c r="B9" s="1">
        <v>2000</v>
      </c>
      <c r="C9" s="13">
        <v>500</v>
      </c>
      <c r="D9" s="13">
        <f t="shared" ref="D9:D11" si="5">C9*0.75</f>
        <v>375</v>
      </c>
      <c r="F9" s="17" t="s">
        <v>14</v>
      </c>
      <c r="G9" s="18">
        <v>42155</v>
      </c>
      <c r="H9" s="8">
        <f>(YEAR(G9)-YEAR(F9))*12+MONTH(G9)-MONTH(F9)</f>
        <v>14</v>
      </c>
      <c r="I9" s="14"/>
      <c r="J9" s="17" t="str">
        <f>F9</f>
        <v>03/26/2014</v>
      </c>
      <c r="K9" s="18">
        <v>42455</v>
      </c>
      <c r="L9" s="8">
        <f t="shared" ref="L9:L11" si="6">(YEAR(K9)-YEAR(J9))*12+MONTH(K9)-MONTH(J9)</f>
        <v>24</v>
      </c>
      <c r="N9" s="24" t="s">
        <v>21</v>
      </c>
      <c r="O9" s="22">
        <f t="shared" ref="O9:O11" si="7">H9/L9</f>
        <v>0.58333333333333337</v>
      </c>
      <c r="P9" s="15" t="s">
        <v>8</v>
      </c>
      <c r="Q9" s="4">
        <f t="shared" ref="Q9:Q11" si="8">D9</f>
        <v>375</v>
      </c>
      <c r="R9" s="15" t="s">
        <v>9</v>
      </c>
      <c r="S9" s="5">
        <f t="shared" ref="S9:S11" si="9">O9*Q9</f>
        <v>218.75</v>
      </c>
      <c r="T9" s="26">
        <v>78.17</v>
      </c>
      <c r="U9" s="26">
        <f t="shared" si="4"/>
        <v>6962.8125</v>
      </c>
    </row>
    <row r="10" spans="2:22" x14ac:dyDescent="0.25">
      <c r="B10" s="1"/>
      <c r="C10" s="13">
        <v>500</v>
      </c>
      <c r="D10" s="13">
        <f t="shared" si="5"/>
        <v>375</v>
      </c>
      <c r="F10" s="17" t="s">
        <v>14</v>
      </c>
      <c r="G10" s="18">
        <v>42155</v>
      </c>
      <c r="H10" s="8">
        <f>(YEAR(G10)-YEAR(F10))*12+MONTH(G10)-MONTH(F10)</f>
        <v>14</v>
      </c>
      <c r="I10" s="14"/>
      <c r="J10" s="17" t="str">
        <f t="shared" ref="J10:J16" si="10">F10</f>
        <v>03/26/2014</v>
      </c>
      <c r="K10" s="18">
        <v>42820</v>
      </c>
      <c r="L10" s="8">
        <f t="shared" si="6"/>
        <v>36</v>
      </c>
      <c r="N10" s="24" t="s">
        <v>22</v>
      </c>
      <c r="O10" s="22">
        <f t="shared" si="7"/>
        <v>0.3888888888888889</v>
      </c>
      <c r="P10" s="15" t="s">
        <v>8</v>
      </c>
      <c r="Q10" s="4">
        <f t="shared" si="8"/>
        <v>375</v>
      </c>
      <c r="R10" s="15" t="s">
        <v>9</v>
      </c>
      <c r="S10" s="5">
        <f t="shared" si="9"/>
        <v>145.83333333333334</v>
      </c>
      <c r="T10" s="26">
        <v>78.17</v>
      </c>
      <c r="U10" s="26">
        <f t="shared" si="4"/>
        <v>4641.875</v>
      </c>
    </row>
    <row r="11" spans="2:22" x14ac:dyDescent="0.25">
      <c r="B11" s="1"/>
      <c r="C11" s="13">
        <v>500</v>
      </c>
      <c r="D11" s="13">
        <f t="shared" si="5"/>
        <v>375</v>
      </c>
      <c r="F11" s="17" t="s">
        <v>14</v>
      </c>
      <c r="G11" s="18">
        <v>42155</v>
      </c>
      <c r="H11" s="8">
        <f>(YEAR(G11)-YEAR(F11))*12+MONTH(G11)-MONTH(F11)</f>
        <v>14</v>
      </c>
      <c r="I11" s="14"/>
      <c r="J11" s="17" t="str">
        <f t="shared" si="10"/>
        <v>03/26/2014</v>
      </c>
      <c r="K11" s="18">
        <v>43185</v>
      </c>
      <c r="L11" s="8">
        <f t="shared" si="6"/>
        <v>48</v>
      </c>
      <c r="N11" s="24" t="s">
        <v>23</v>
      </c>
      <c r="O11" s="22">
        <f t="shared" si="7"/>
        <v>0.29166666666666669</v>
      </c>
      <c r="P11" s="15" t="s">
        <v>8</v>
      </c>
      <c r="Q11" s="4">
        <f t="shared" si="8"/>
        <v>375</v>
      </c>
      <c r="R11" s="15" t="s">
        <v>9</v>
      </c>
      <c r="S11" s="5">
        <f t="shared" si="9"/>
        <v>109.375</v>
      </c>
      <c r="T11" s="26">
        <v>78.17</v>
      </c>
      <c r="U11" s="26">
        <f t="shared" si="4"/>
        <v>3481.40625</v>
      </c>
    </row>
    <row r="12" spans="2:22" x14ac:dyDescent="0.25">
      <c r="B12" s="1"/>
      <c r="F12" s="7"/>
      <c r="G12" s="7"/>
      <c r="J12" s="7"/>
      <c r="K12" s="7"/>
      <c r="O12" s="23"/>
      <c r="S12" s="1"/>
      <c r="U12" s="26">
        <f t="shared" ref="U12" si="11">S12*($U$1-T12)</f>
        <v>0</v>
      </c>
    </row>
    <row r="13" spans="2:22" x14ac:dyDescent="0.25">
      <c r="B13" s="1">
        <v>3000</v>
      </c>
      <c r="C13" s="13">
        <v>750</v>
      </c>
      <c r="D13" s="3">
        <f t="shared" ref="D13:D16" si="12">C13*0.75</f>
        <v>562.5</v>
      </c>
      <c r="F13" s="17" t="s">
        <v>13</v>
      </c>
      <c r="G13" s="18">
        <v>42155</v>
      </c>
      <c r="H13" s="8">
        <f>(YEAR(G13)-YEAR(F13))*12+MONTH(G13)-MONTH(F13)</f>
        <v>2</v>
      </c>
      <c r="I13" s="14"/>
      <c r="J13" s="17" t="str">
        <f t="shared" si="10"/>
        <v>03/18/2015</v>
      </c>
      <c r="K13" s="18">
        <v>42447</v>
      </c>
      <c r="L13" s="8">
        <f t="shared" ref="L13:L16" si="13">(YEAR(K13)-YEAR(J13))*12+MONTH(K13)-MONTH(J13)</f>
        <v>12</v>
      </c>
      <c r="N13" s="25" t="s">
        <v>24</v>
      </c>
      <c r="O13" s="22">
        <f t="shared" ref="O13:O16" si="14">H13/L13</f>
        <v>0.16666666666666666</v>
      </c>
      <c r="P13" s="15" t="s">
        <v>8</v>
      </c>
      <c r="Q13" s="4">
        <f t="shared" ref="Q13:Q16" si="15">D13</f>
        <v>562.5</v>
      </c>
      <c r="R13" s="15" t="s">
        <v>9</v>
      </c>
      <c r="S13" s="5">
        <f t="shared" ref="S13:S16" si="16">O13*Q13</f>
        <v>93.75</v>
      </c>
      <c r="T13" s="26">
        <v>117.29</v>
      </c>
      <c r="U13" s="26">
        <f>IF(S13*($U$1-T13)&gt;0,S13*($U$1-T13),0)</f>
        <v>0</v>
      </c>
    </row>
    <row r="14" spans="2:22" x14ac:dyDescent="0.25">
      <c r="B14" s="1"/>
      <c r="C14" s="13">
        <v>750</v>
      </c>
      <c r="D14" s="3">
        <f t="shared" si="12"/>
        <v>562.5</v>
      </c>
      <c r="F14" s="17" t="s">
        <v>13</v>
      </c>
      <c r="G14" s="18">
        <v>42155</v>
      </c>
      <c r="H14" s="8">
        <f t="shared" ref="H14:H16" si="17">(YEAR(G14)-YEAR(F14))*12+MONTH(G14)-MONTH(F14)</f>
        <v>2</v>
      </c>
      <c r="I14" s="14"/>
      <c r="J14" s="17" t="str">
        <f t="shared" si="10"/>
        <v>03/18/2015</v>
      </c>
      <c r="K14" s="18">
        <v>42812</v>
      </c>
      <c r="L14" s="8">
        <f t="shared" si="13"/>
        <v>24</v>
      </c>
      <c r="N14" s="25" t="s">
        <v>25</v>
      </c>
      <c r="O14" s="22">
        <f t="shared" si="14"/>
        <v>8.3333333333333329E-2</v>
      </c>
      <c r="P14" s="15" t="s">
        <v>8</v>
      </c>
      <c r="Q14" s="4">
        <f t="shared" si="15"/>
        <v>562.5</v>
      </c>
      <c r="R14" s="15" t="s">
        <v>9</v>
      </c>
      <c r="S14" s="5">
        <f t="shared" si="16"/>
        <v>46.875</v>
      </c>
      <c r="T14" s="26">
        <v>117.29</v>
      </c>
      <c r="U14" s="26">
        <f t="shared" ref="U14:U16" si="18">IF(S14*($U$1-T14)&gt;0,S14*($U$1-T14),0)</f>
        <v>0</v>
      </c>
    </row>
    <row r="15" spans="2:22" x14ac:dyDescent="0.25">
      <c r="B15" s="21"/>
      <c r="C15" s="13">
        <v>750</v>
      </c>
      <c r="D15" s="3">
        <f t="shared" si="12"/>
        <v>562.5</v>
      </c>
      <c r="F15" s="17" t="s">
        <v>13</v>
      </c>
      <c r="G15" s="18">
        <v>42155</v>
      </c>
      <c r="H15" s="8">
        <f t="shared" si="17"/>
        <v>2</v>
      </c>
      <c r="I15" s="14"/>
      <c r="J15" s="17" t="str">
        <f t="shared" si="10"/>
        <v>03/18/2015</v>
      </c>
      <c r="K15" s="18">
        <v>43177</v>
      </c>
      <c r="L15" s="8">
        <f t="shared" si="13"/>
        <v>36</v>
      </c>
      <c r="N15" s="25" t="s">
        <v>26</v>
      </c>
      <c r="O15" s="22">
        <f t="shared" si="14"/>
        <v>5.5555555555555552E-2</v>
      </c>
      <c r="P15" s="15" t="s">
        <v>8</v>
      </c>
      <c r="Q15" s="4">
        <f t="shared" si="15"/>
        <v>562.5</v>
      </c>
      <c r="R15" s="15" t="s">
        <v>9</v>
      </c>
      <c r="S15" s="5">
        <f t="shared" si="16"/>
        <v>31.25</v>
      </c>
      <c r="T15" s="26">
        <v>117.29</v>
      </c>
      <c r="U15" s="26">
        <f t="shared" si="18"/>
        <v>0</v>
      </c>
    </row>
    <row r="16" spans="2:22" x14ac:dyDescent="0.25">
      <c r="B16" s="21"/>
      <c r="C16" s="13">
        <v>750</v>
      </c>
      <c r="D16" s="3">
        <f t="shared" si="12"/>
        <v>562.5</v>
      </c>
      <c r="F16" s="17" t="s">
        <v>13</v>
      </c>
      <c r="G16" s="18">
        <v>42155</v>
      </c>
      <c r="H16" s="8">
        <f t="shared" si="17"/>
        <v>2</v>
      </c>
      <c r="I16" s="14"/>
      <c r="J16" s="17" t="str">
        <f t="shared" si="10"/>
        <v>03/18/2015</v>
      </c>
      <c r="K16" s="18">
        <v>43542</v>
      </c>
      <c r="L16" s="8">
        <f t="shared" si="13"/>
        <v>48</v>
      </c>
      <c r="N16" s="25" t="s">
        <v>27</v>
      </c>
      <c r="O16" s="22">
        <f t="shared" si="14"/>
        <v>4.1666666666666664E-2</v>
      </c>
      <c r="P16" s="15" t="s">
        <v>8</v>
      </c>
      <c r="Q16" s="4">
        <f t="shared" si="15"/>
        <v>562.5</v>
      </c>
      <c r="R16" s="15" t="s">
        <v>9</v>
      </c>
      <c r="S16" s="5">
        <f t="shared" si="16"/>
        <v>23.4375</v>
      </c>
      <c r="T16" s="26">
        <v>117.29</v>
      </c>
      <c r="U16" s="26">
        <f t="shared" si="18"/>
        <v>0</v>
      </c>
    </row>
    <row r="17" spans="2:22" ht="8.25" customHeight="1" thickBot="1" x14ac:dyDescent="0.3">
      <c r="G17" s="7"/>
      <c r="U17" s="26">
        <f t="shared" ref="U17" si="19">S17*(U11-T17)</f>
        <v>0</v>
      </c>
    </row>
    <row r="18" spans="2:22" s="11" customFormat="1" ht="13.8" thickBot="1" x14ac:dyDescent="0.3">
      <c r="B18" s="11" t="s">
        <v>10</v>
      </c>
      <c r="D18" s="11">
        <f>SUM(D4:D16)</f>
        <v>4312.5</v>
      </c>
      <c r="O18" s="11" t="s">
        <v>10</v>
      </c>
      <c r="Q18" s="2">
        <f>SUM(Q4:Q16)</f>
        <v>4312.5</v>
      </c>
      <c r="S18" s="6">
        <f>SUM(S4:S16)</f>
        <v>1335.9375</v>
      </c>
      <c r="T18" s="42"/>
      <c r="U18" s="42">
        <f>SUM(U7:U17)</f>
        <v>27471.71875</v>
      </c>
      <c r="V18" s="42"/>
    </row>
    <row r="19" spans="2:22" x14ac:dyDescent="0.25">
      <c r="O19" s="11"/>
      <c r="P19" s="11"/>
    </row>
    <row r="20" spans="2:22" x14ac:dyDescent="0.25">
      <c r="C20" s="16" t="s">
        <v>32</v>
      </c>
      <c r="K20" s="26"/>
      <c r="L20" s="26"/>
      <c r="S20" s="26"/>
    </row>
    <row r="21" spans="2:22" x14ac:dyDescent="0.25">
      <c r="K21" s="26"/>
      <c r="L21" s="26"/>
    </row>
    <row r="22" spans="2:22" x14ac:dyDescent="0.25">
      <c r="K22" s="26"/>
      <c r="L22" s="26"/>
      <c r="S22" s="27"/>
    </row>
    <row r="23" spans="2:22" x14ac:dyDescent="0.25">
      <c r="K23" s="26"/>
      <c r="L23" s="26"/>
    </row>
    <row r="24" spans="2:22" x14ac:dyDescent="0.25">
      <c r="K24" s="26"/>
      <c r="L24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OptionsRSU</vt:lpstr>
      <vt:lpstr>RSU w tax wh</vt:lpstr>
    </vt:vector>
  </TitlesOfParts>
  <Company>eBay,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Trey</dc:creator>
  <cp:lastModifiedBy>Nancy Hetrick</cp:lastModifiedBy>
  <dcterms:created xsi:type="dcterms:W3CDTF">2014-12-10T16:39:32Z</dcterms:created>
  <dcterms:modified xsi:type="dcterms:W3CDTF">2016-10-05T17:23:28Z</dcterms:modified>
</cp:coreProperties>
</file>